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. Salary Impact" sheetId="1" state="visible" r:id="rId3"/>
    <sheet name="2. Rent Relief" sheetId="2" state="visible" r:id="rId4"/>
    <sheet name="3. VAT Leakage" sheetId="3" state="visible" r:id="rId5"/>
    <sheet name="How To Use" sheetId="4" state="visible" r:id="rId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<sst xmlns="http://schemas.openxmlformats.org/spreadsheetml/2006/main" count="97" uniqueCount="89">
  <si>
    <t xml:space="preserve">2026 TAX SHIELD CALCULATOR — SALARY IMPACT</t>
  </si>
  <si>
    <t xml:space="preserve">Enter your details in BLUE cells. All other cells calculate automatically.</t>
  </si>
  <si>
    <t xml:space="preserve">Description</t>
  </si>
  <si>
    <t xml:space="preserve">Amount (₦)</t>
  </si>
  <si>
    <t xml:space="preserve">SECTION A: YOUR DETAILS  (enter in blue cells)</t>
  </si>
  <si>
    <t xml:space="preserve">Monthly Pension Contribution (default 8% of gross)</t>
  </si>
  <si>
    <t xml:space="preserve">Monthly NHF Contribution (default 2.5% of gross)</t>
  </si>
  <si>
    <t xml:space="preserve">Annual Rent Paid (₦) — needed for Rent Relief</t>
  </si>
  <si>
    <t xml:space="preserve">SECTION B: YOUR 2025 TAX (with CRA)</t>
  </si>
  <si>
    <t xml:space="preserve">Annual Gross Salary</t>
  </si>
  <si>
    <t xml:space="preserve">Less: Consolidated Relief Allowance (₦200k + 21% of gross)</t>
  </si>
  <si>
    <t xml:space="preserve">Less: Annual Pension (8%)</t>
  </si>
  <si>
    <t xml:space="preserve">Less: Annual NHF (2.5%)</t>
  </si>
  <si>
    <t xml:space="preserve">Taxable Income (2025)</t>
  </si>
  <si>
    <t xml:space="preserve">Annual Tax Payable (2025 rates)</t>
  </si>
  <si>
    <t xml:space="preserve">Monthly Tax Deducted (2025)</t>
  </si>
  <si>
    <t xml:space="preserve">SECTION C: YOUR 2026 TAX (CRA removed, Rent Relief only)</t>
  </si>
  <si>
    <t xml:space="preserve">Less: Rent Relief (20% of annual rent, max ₦500,000)</t>
  </si>
  <si>
    <t xml:space="preserve">Taxable Income (2026)</t>
  </si>
  <si>
    <t xml:space="preserve">Annual Tax Payable (2026 rates)</t>
  </si>
  <si>
    <t xml:space="preserve">Monthly Tax Deducted (2026)</t>
  </si>
  <si>
    <t xml:space="preserve">SECTION D: YOUR MONTHLY TAX GAP</t>
  </si>
  <si>
    <t xml:space="preserve">Extra Tax You Are Paying Monthly in 2026 (vs 2025)</t>
  </si>
  <si>
    <t xml:space="preserve">Extra Tax Per Year</t>
  </si>
  <si>
    <t xml:space="preserve">Rent Relief Saving Per Month (if claimed)</t>
  </si>
  <si>
    <t xml:space="preserve">Source: Nigeria Tax Act 2025 (effective 1 Jan 2026). Tax bands applied: 0% ≤₦800k | 15% ≤₦3M | 18% ≤₦6M | 21% ≤₦12M | 25% above. Old 2025 rates: 7% ≤₦300k | 11% ≤₦600k | 15% ≤₦1.1M | 19% ≤₦1.6M | 21% ≤₦3.2M | 24% above.</t>
  </si>
  <si>
    <t xml:space="preserve">2026 TAX SHIELD CALCULATOR — RENT RELIEF</t>
  </si>
  <si>
    <t xml:space="preserve">YOUR RENT DETAILS</t>
  </si>
  <si>
    <t xml:space="preserve">Monthly Rent (₦)</t>
  </si>
  <si>
    <t xml:space="preserve">Annual Rent (calculated)</t>
  </si>
  <si>
    <t xml:space="preserve">YOUR RENT RELIEF CALCULATION</t>
  </si>
  <si>
    <t xml:space="preserve">20% of Annual Rent</t>
  </si>
  <si>
    <t xml:space="preserve">Maximum Allowed Cap</t>
  </si>
  <si>
    <t xml:space="preserve">Your Rent Relief (lower of 20% or ₦500k cap)</t>
  </si>
  <si>
    <t xml:space="preserve">YOUR MONTHLY SAVINGS (assuming 15% marginal rate)</t>
  </si>
  <si>
    <t xml:space="preserve">Annual Tax Saving from Rent Relief</t>
  </si>
  <si>
    <t xml:space="preserve">Monthly Tax Saving Added Back to Your Take-Home</t>
  </si>
  <si>
    <t xml:space="preserve">Are You Eligible? (You pay rent = YES)</t>
  </si>
  <si>
    <t xml:space="preserve">DOCUMENTS YOU NEED TO CLAIM (checklist)</t>
  </si>
  <si>
    <t xml:space="preserve">☐  NRS-Ready Rent Receipt (see Bonus 1 template)</t>
  </si>
  <si>
    <t xml:space="preserve">☐  Signed Tenancy Agreement (current or most recent)</t>
  </si>
  <si>
    <t xml:space="preserve">☐  Bank transfer records showing rent payment</t>
  </si>
  <si>
    <t xml:space="preserve">☐  Landlord's TIN or NIN (for NRS portal upload)</t>
  </si>
  <si>
    <t xml:space="preserve">☐  Your NRS/LIRS Tax ID (13-digit, retrievable via NIN)</t>
  </si>
  <si>
    <t xml:space="preserve">Source: Nigeria Tax Act 2025 s. — Rent Relief = lower of 20% of annual rent or ₦500,000. Must be declared on LIRS eTax portal under 'Allowable Deductions'. Not applied automatically.</t>
  </si>
  <si>
    <t xml:space="preserve">2026 TAX SHIELD CALCULATOR — VAT LEAKAGE AUDIT</t>
  </si>
  <si>
    <t xml:space="preserve">Enter your daily banking habits in BLUE cells to see your monthly VAT leak.</t>
  </si>
  <si>
    <t xml:space="preserve">YOUR DAILY BANKING HABITS</t>
  </si>
  <si>
    <t xml:space="preserve">Number of App Transfers Per Day</t>
  </si>
  <si>
    <t xml:space="preserve">Average Transfer Fee Per Transaction (₦)</t>
  </si>
  <si>
    <t xml:space="preserve">Number of USSD Sessions Per Day</t>
  </si>
  <si>
    <t xml:space="preserve">Average USSD Session Fee (₦)</t>
  </si>
  <si>
    <t xml:space="preserve">Business Working Days Per Month</t>
  </si>
  <si>
    <t xml:space="preserve">MONTHLY VAT LEAK CALCULATION (VAT rate: 7.5%)</t>
  </si>
  <si>
    <t xml:space="preserve">Monthly App Transfer Fees</t>
  </si>
  <si>
    <t xml:space="preserve">VAT on App Transfer Fees (7.5%)</t>
  </si>
  <si>
    <t xml:space="preserve">Monthly USSD Session Fees</t>
  </si>
  <si>
    <t xml:space="preserve">VAT on USSD Session Fees (7.5%)</t>
  </si>
  <si>
    <t xml:space="preserve">Total Monthly VAT Leak</t>
  </si>
  <si>
    <t xml:space="preserve">Your Monthly VAT Leak (₦)</t>
  </si>
  <si>
    <t xml:space="preserve">Your Annual VAT Leak (₦)</t>
  </si>
  <si>
    <t xml:space="preserve">HOW TO PLUG THE LEAK — PROJECTED SAVINGS</t>
  </si>
  <si>
    <t xml:space="preserve">Saving: Eliminate USSD entirely (switch to app-only)</t>
  </si>
  <si>
    <t xml:space="preserve">Saving: Batch 5 transfers into 1 (80% reduction)</t>
  </si>
  <si>
    <t xml:space="preserve">Total Potential Monthly Saving</t>
  </si>
  <si>
    <t xml:space="preserve">Annual Saving if Both Strategies Applied</t>
  </si>
  <si>
    <t xml:space="preserve">Source: Nigeria Tax Act 2025 — 7.5% VAT applies to all bank and Fintech service fees effective 19 Jan 2026. Zero-fee app transfers attract ₦0 VAT. Input VAT on business bank charges is recoverable if VAT-registered.</t>
  </si>
  <si>
    <t xml:space="preserve">2026 TAX SHIELD CALCULATOR — HOW TO USE THIS FILE</t>
  </si>
  <si>
    <t xml:space="preserve">STEP 1 — START WITH TAB 1 (SALARY IMPACT)</t>
  </si>
  <si>
    <t xml:space="preserve">Enter your monthly gross salary in cell B5 (shown in blue).</t>
  </si>
  <si>
    <t xml:space="preserve">Enter your annual rent in cell B8 (shown in blue).</t>
  </si>
  <si>
    <t xml:space="preserve">The calculator will automatically show you your old 2025 tax vs your 2026 tax</t>
  </si>
  <si>
    <t xml:space="preserve">and exactly how much extra you are paying per month.</t>
  </si>
  <si>
    <t xml:space="preserve">STEP 2 — MOVE TO TAB 2 (RENT RELIEF)</t>
  </si>
  <si>
    <t xml:space="preserve">Enter your monthly rent in cell B5.</t>
  </si>
  <si>
    <t xml:space="preserve">The calculator shows your exact Rent Relief amount and monthly saving.</t>
  </si>
  <si>
    <t xml:space="preserve">Use the document checklist to gather what you need before filing.</t>
  </si>
  <si>
    <t xml:space="preserve">STEP 3 — CHECK TAB 3 (VAT LEAKAGE)</t>
  </si>
  <si>
    <t xml:space="preserve">Enter your daily transfer and USSD habits.</t>
  </si>
  <si>
    <t xml:space="preserve">See exactly how much VAT you are leaking monthly and annually.</t>
  </si>
  <si>
    <t xml:space="preserve">Two simple strategies are calculated automatically to show your potential saving.</t>
  </si>
  <si>
    <t xml:space="preserve">COLOUR GUIDE</t>
  </si>
  <si>
    <t xml:space="preserve">Blue cells = Your inputs. Change these to match your situation.</t>
  </si>
  <si>
    <t xml:space="preserve">Black cells = Automatic calculations. Do not edit these.</t>
  </si>
  <si>
    <t xml:space="preserve">Green/Gold rows = Your key results.</t>
  </si>
  <si>
    <t xml:space="preserve">NOTE</t>
  </si>
  <si>
    <t xml:space="preserve">This calculator uses the 2026 Nigeria Tax Act rates confirmed by KPMG and PwC.</t>
  </si>
  <si>
    <t xml:space="preserve">It is a guide to help you understand your position — not a substitute for</t>
  </si>
  <si>
    <t xml:space="preserve">professional tax advice for complex situations.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</si>
</sst>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"/>
  </numFmts>
  <fonts count="1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3"/>
      <color rgb="FFFFFFFF"/>
      <name val="Arial"/>
      <family val="0"/>
      <charset val="1"/>
    </font>
    <font>
      <sz val="9"/>
      <color rgb="FF1A1A1A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i val="true"/>
      <sz val="9"/>
      <color rgb="FF666666"/>
      <name val="Arial"/>
      <family val="0"/>
      <charset val="1"/>
    </font>
    <font>
      <sz val="10"/>
      <color rgb="FF0000FF"/>
      <name val="Arial"/>
      <family val="0"/>
      <charset val="1"/>
    </font>
    <font>
      <sz val="10"/>
      <color rgb="FF1A1A1A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0"/>
      <color rgb="FF1A1A1A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b val="true"/>
      <sz val="11"/>
      <color rgb="FF1A5C38"/>
      <name val="Arial"/>
      <family val="0"/>
      <charset val="1"/>
    </font>
    <font>
      <i val="true"/>
      <sz val="8"/>
      <color rgb="FF888888"/>
      <name val="Arial"/>
      <family val="0"/>
      <charset val="1"/>
    </font>
  </fonts>
  <fills count="9">
    <fill>
      <patternFill patternType="none"/>
    </fill>
    <fill>
      <patternFill patternType="gray125"/>
    </fill>
    <fill>
      <patternFill patternType="solid">
        <fgColor rgb="FF1A5C38"/>
        <bgColor rgb="FF2E7D52"/>
      </patternFill>
    </fill>
    <fill>
      <patternFill patternType="solid">
        <fgColor rgb="FFC8A400"/>
        <bgColor rgb="FF99CC00"/>
      </patternFill>
    </fill>
    <fill>
      <patternFill patternType="solid">
        <fgColor rgb="FF2E7D52"/>
        <bgColor rgb="FF1A5C38"/>
      </patternFill>
    </fill>
    <fill>
      <patternFill patternType="solid">
        <fgColor rgb="FFFFFFFF"/>
        <bgColor rgb="FFFFF8DC"/>
      </patternFill>
    </fill>
    <fill>
      <patternFill patternType="solid">
        <fgColor rgb="FFEBF5FB"/>
        <bgColor rgb="FFE8F5EE"/>
      </patternFill>
    </fill>
    <fill>
      <patternFill patternType="solid">
        <fgColor rgb="FFE8F5EE"/>
        <bgColor rgb="FFEBF5FB"/>
      </patternFill>
    </fill>
    <fill>
      <patternFill patternType="solid">
        <fgColor rgb="FFFFF8DC"/>
        <bgColor rgb="FFFFFFFF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medium">
        <color rgb="FF1A5C38"/>
      </bottom>
      <diagonal/>
    </border>
    <border diagonalUp="false" diagonalDown="false">
      <left style="thin">
        <color rgb="FFCCCCCC"/>
      </left>
      <right/>
      <top style="thin">
        <color rgb="FFCCCCCC"/>
      </top>
      <bottom style="thin">
        <color rgb="FFCCCC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5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5" fontId="8" fillId="6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9" fillId="5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10" fillId="5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9" fillId="7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10" fillId="7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1" fillId="5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12" fillId="5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1" fillId="8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5" fontId="13" fillId="8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4" fillId="5" borderId="3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11" fillId="7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12" fillId="7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9" fillId="7" borderId="3" xfId="0" applyFont="true" applyBorder="true" applyAlignment="true" applyProtection="false">
      <alignment horizontal="left" vertical="center" textRotation="0" wrapText="false" indent="2" shrinkToFit="false"/>
      <protection locked="true" hidden="false"/>
    </xf>
    <xf numFmtId="164" fontId="9" fillId="5" borderId="3" xfId="0" applyFont="true" applyBorder="true" applyAlignment="true" applyProtection="false">
      <alignment horizontal="left" vertical="center" textRotation="0" wrapText="false" indent="2" shrinkToFit="false"/>
      <protection locked="true" hidden="false"/>
    </xf>
    <xf numFmtId="164" fontId="9" fillId="5" borderId="0" xfId="0" applyFont="true" applyBorder="false" applyAlignment="true" applyProtection="false">
      <alignment horizontal="left" vertical="center" textRotation="0" wrapText="true" indent="1" shrinkToFit="false"/>
      <protection locked="true" hidden="false"/>
    </xf>
    <xf numFmtId="164" fontId="13" fillId="7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5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1A5C38"/>
      <rgbColor rgb="FF000080"/>
      <rgbColor rgb="FF808000"/>
      <rgbColor rgb="FF800080"/>
      <rgbColor rgb="FF008080"/>
      <rgbColor rgb="FFCCCCCC"/>
      <rgbColor rgb="FF888888"/>
      <rgbColor rgb="FF9999FF"/>
      <rgbColor rgb="FF993366"/>
      <rgbColor rgb="FFFFF8DC"/>
      <rgbColor rgb="FFE8F5EE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BF5FB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C8A400"/>
      <rgbColor rgb="FFFF6600"/>
      <rgbColor rgb="FF666666"/>
      <rgbColor rgb="FF969696"/>
      <rgbColor rgb="FF003366"/>
      <rgbColor rgb="FF2E7D52"/>
      <rgbColor rgb="FF003300"/>
      <rgbColor rgb="FF333300"/>
      <rgbColor rgb="FF993300"/>
      <rgbColor rgb="FF993366"/>
      <rgbColor rgb="FF333399"/>
      <rgbColor rgb="FF1A1A1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2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2"/>
    <col collapsed="false" customWidth="true" hidden="false" outlineLevel="0" max="2" min="2" style="0" width="22"/>
  </cols>
  <sheetData>
    <row r="1" customFormat="false" ht="36" hidden="false" customHeight="true" outlineLevel="0" collapsed="false">
      <c r="A1" s="1" t="s">
        <v>0</v>
      </c>
      <c r="B1" s="1"/>
    </row>
    <row r="2" customFormat="false" ht="18" hidden="false" customHeight="true" outlineLevel="0" collapsed="false">
      <c r="A2" s="2" t="s">
        <v>1</v>
      </c>
      <c r="B2" s="2"/>
    </row>
    <row r="3" customFormat="false" ht="19.5" hidden="false" customHeight="true" outlineLevel="0" collapsed="false">
      <c r="A3" s="3" t="s">
        <v>2</v>
      </c>
      <c r="B3" s="3" t="s">
        <v>3</v>
      </c>
    </row>
    <row r="4" customFormat="false" ht="19.5" hidden="false" customHeight="true" outlineLevel="0" collapsed="false">
      <c r="A4" s="4" t="s">
        <v>4</v>
      </c>
      <c r="B4" s="4"/>
    </row>
    <row r="5" customFormat="false" ht="15" hidden="false" customHeight="false" outlineLevel="0" collapsed="false">
      <c r="A5" s="5"/>
      <c r="B5" s="6" t="n">
        <v>400000</v>
      </c>
    </row>
    <row r="6" customFormat="false" ht="15" hidden="false" customHeight="false" outlineLevel="0" collapsed="false">
      <c r="A6" s="7" t="s">
        <v>5</v>
      </c>
      <c r="B6" s="8" t="n">
        <f aca="false">B5*0.08</f>
        <v>32000</v>
      </c>
    </row>
    <row r="7" customFormat="false" ht="15" hidden="false" customHeight="false" outlineLevel="0" collapsed="false">
      <c r="A7" s="7" t="s">
        <v>6</v>
      </c>
      <c r="B7" s="8" t="n">
        <f aca="false">B5*0.025</f>
        <v>10000</v>
      </c>
    </row>
    <row r="8" customFormat="false" ht="15" hidden="false" customHeight="false" outlineLevel="0" collapsed="false">
      <c r="A8" s="7" t="s">
        <v>7</v>
      </c>
      <c r="B8" s="6" t="n">
        <v>1200000</v>
      </c>
    </row>
    <row r="9" customFormat="false" ht="19.5" hidden="false" customHeight="true" outlineLevel="0" collapsed="false">
      <c r="A9" s="4" t="s">
        <v>8</v>
      </c>
      <c r="B9" s="4"/>
    </row>
    <row r="10" customFormat="false" ht="15" hidden="false" customHeight="false" outlineLevel="0" collapsed="false">
      <c r="A10" s="7" t="s">
        <v>9</v>
      </c>
      <c r="B10" s="8" t="n">
        <f aca="false">B5*12</f>
        <v>4800000</v>
      </c>
    </row>
    <row r="11" customFormat="false" ht="23.85" hidden="false" customHeight="false" outlineLevel="0" collapsed="false">
      <c r="A11" s="9" t="s">
        <v>10</v>
      </c>
      <c r="B11" s="10" t="n">
        <f aca="false">200000+(B10*0.21)</f>
        <v>1208000</v>
      </c>
    </row>
    <row r="12" customFormat="false" ht="15" hidden="false" customHeight="false" outlineLevel="0" collapsed="false">
      <c r="A12" s="7" t="s">
        <v>11</v>
      </c>
      <c r="B12" s="8" t="n">
        <f aca="false">B6*12</f>
        <v>384000</v>
      </c>
    </row>
    <row r="13" customFormat="false" ht="15" hidden="false" customHeight="false" outlineLevel="0" collapsed="false">
      <c r="A13" s="7" t="s">
        <v>12</v>
      </c>
      <c r="B13" s="8" t="n">
        <f aca="false">B7*12</f>
        <v>120000</v>
      </c>
    </row>
    <row r="14" customFormat="false" ht="15" hidden="false" customHeight="false" outlineLevel="0" collapsed="false">
      <c r="A14" s="11" t="s">
        <v>13</v>
      </c>
      <c r="B14" s="12" t="n">
        <f aca="false">MAX(0,B10-B11-B12-B13)</f>
        <v>3088000</v>
      </c>
    </row>
    <row r="15" customFormat="false" ht="15" hidden="false" customHeight="false" outlineLevel="0" collapsed="false">
      <c r="A15" s="9" t="s">
        <v>14</v>
      </c>
      <c r="B15" s="10" t="n">
        <f aca="false">IF(B14&lt;=300000,B14*0.07,IF(B14&lt;=600000,21000+(B14-300000)*0.11,IF(B14&lt;=1100000,54000+(B14-600000)*0.15,IF(B14&lt;=1600000,129000+(B14-1100000)*0.19,IF(B14&lt;=3200000,224000+(B14-1600000)*0.21,560000+(B14-3200000)*0.24)))))</f>
        <v>536480</v>
      </c>
    </row>
    <row r="16" customFormat="false" ht="15" hidden="false" customHeight="false" outlineLevel="0" collapsed="false">
      <c r="A16" s="11" t="s">
        <v>15</v>
      </c>
      <c r="B16" s="12" t="n">
        <f aca="false">B15/12</f>
        <v>44706.6666666667</v>
      </c>
    </row>
    <row r="17" customFormat="false" ht="19.5" hidden="false" customHeight="true" outlineLevel="0" collapsed="false">
      <c r="A17" s="4" t="s">
        <v>16</v>
      </c>
      <c r="B17" s="4"/>
    </row>
    <row r="18" customFormat="false" ht="15" hidden="false" customHeight="false" outlineLevel="0" collapsed="false">
      <c r="A18" s="7" t="s">
        <v>9</v>
      </c>
      <c r="B18" s="8" t="n">
        <f aca="false">B5*12</f>
        <v>4800000</v>
      </c>
    </row>
    <row r="19" customFormat="false" ht="23.85" hidden="false" customHeight="false" outlineLevel="0" collapsed="false">
      <c r="A19" s="9" t="s">
        <v>17</v>
      </c>
      <c r="B19" s="10" t="n">
        <f aca="false">MIN(B8*0.2,500000)</f>
        <v>240000</v>
      </c>
    </row>
    <row r="20" customFormat="false" ht="15" hidden="false" customHeight="false" outlineLevel="0" collapsed="false">
      <c r="A20" s="7" t="s">
        <v>11</v>
      </c>
      <c r="B20" s="8" t="n">
        <f aca="false">B6*12</f>
        <v>384000</v>
      </c>
    </row>
    <row r="21" customFormat="false" ht="15" hidden="false" customHeight="false" outlineLevel="0" collapsed="false">
      <c r="A21" s="7" t="s">
        <v>12</v>
      </c>
      <c r="B21" s="8" t="n">
        <f aca="false">B7*12</f>
        <v>120000</v>
      </c>
    </row>
    <row r="22" customFormat="false" ht="15" hidden="false" customHeight="false" outlineLevel="0" collapsed="false">
      <c r="A22" s="11" t="s">
        <v>18</v>
      </c>
      <c r="B22" s="12" t="n">
        <f aca="false">MAX(0,B18-B19-B20-B21)</f>
        <v>4056000</v>
      </c>
    </row>
    <row r="23" customFormat="false" ht="15" hidden="false" customHeight="false" outlineLevel="0" collapsed="false">
      <c r="A23" s="9" t="s">
        <v>19</v>
      </c>
      <c r="B23" s="10" t="n">
        <f aca="false">IF(B22&lt;=800000,0,IF(B22&lt;=3000000,(B22-800000)*0.15,IF(B22&lt;=6000000,330000+(B22-3000000)*0.18,IF(B22&lt;=12000000,870000+(B22-6000000)*0.21,2130000+(B22-12000000)*0.25))))</f>
        <v>520080</v>
      </c>
    </row>
    <row r="24" customFormat="false" ht="15" hidden="false" customHeight="false" outlineLevel="0" collapsed="false">
      <c r="A24" s="11" t="s">
        <v>20</v>
      </c>
      <c r="B24" s="12" t="n">
        <f aca="false">B23/12</f>
        <v>43340</v>
      </c>
    </row>
    <row r="25" customFormat="false" ht="19.5" hidden="false" customHeight="true" outlineLevel="0" collapsed="false">
      <c r="A25" s="4" t="s">
        <v>21</v>
      </c>
      <c r="B25" s="4"/>
    </row>
    <row r="26" customFormat="false" ht="25.5" hidden="false" customHeight="true" outlineLevel="0" collapsed="false">
      <c r="A26" s="13" t="s">
        <v>22</v>
      </c>
      <c r="B26" s="14" t="n">
        <f aca="false">B24-B16</f>
        <v>-1366.66666666666</v>
      </c>
    </row>
    <row r="27" customFormat="false" ht="25.5" hidden="false" customHeight="true" outlineLevel="0" collapsed="false">
      <c r="A27" s="13" t="s">
        <v>23</v>
      </c>
      <c r="B27" s="14" t="n">
        <f aca="false">(B24-B16)*12</f>
        <v>-16400</v>
      </c>
    </row>
    <row r="28" customFormat="false" ht="25.5" hidden="false" customHeight="true" outlineLevel="0" collapsed="false">
      <c r="A28" s="13" t="s">
        <v>24</v>
      </c>
      <c r="B28" s="14" t="n">
        <f aca="false">MIN(B8*0.2,500000)/12*0.15</f>
        <v>3000</v>
      </c>
    </row>
    <row r="29" customFormat="false" ht="31.5" hidden="false" customHeight="true" outlineLevel="0" collapsed="false">
      <c r="A29" s="15" t="s">
        <v>25</v>
      </c>
      <c r="B29" s="15"/>
    </row>
  </sheetData>
  <mergeCells count="7">
    <mergeCell ref="A1:B1"/>
    <mergeCell ref="A2:B2"/>
    <mergeCell ref="A4:B4"/>
    <mergeCell ref="A9:B9"/>
    <mergeCell ref="A17:B17"/>
    <mergeCell ref="A25:B25"/>
    <mergeCell ref="A29:B29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21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2"/>
    <col collapsed="false" customWidth="true" hidden="false" outlineLevel="0" max="2" min="2" style="0" width="22"/>
  </cols>
  <sheetData>
    <row r="1" customFormat="false" ht="36" hidden="false" customHeight="true" outlineLevel="0" collapsed="false">
      <c r="A1" s="1" t="s">
        <v>26</v>
      </c>
      <c r="B1" s="1"/>
    </row>
    <row r="2" customFormat="false" ht="18" hidden="false" customHeight="true" outlineLevel="0" collapsed="false">
      <c r="A2" s="2" t="s">
        <v>1</v>
      </c>
      <c r="B2" s="2"/>
    </row>
    <row r="3" customFormat="false" ht="15" hidden="false" customHeight="false" outlineLevel="0" collapsed="false">
      <c r="A3" s="3" t="s">
        <v>2</v>
      </c>
      <c r="B3" s="3" t="s">
        <v>3</v>
      </c>
    </row>
    <row r="4" customFormat="false" ht="21.75" hidden="false" customHeight="true" outlineLevel="0" collapsed="false">
      <c r="A4" s="4" t="s">
        <v>27</v>
      </c>
      <c r="B4" s="4"/>
    </row>
    <row r="5" customFormat="false" ht="15" hidden="false" customHeight="false" outlineLevel="0" collapsed="false">
      <c r="A5" s="7" t="s">
        <v>28</v>
      </c>
      <c r="B5" s="6" t="n">
        <v>100000</v>
      </c>
    </row>
    <row r="6" customFormat="false" ht="15" hidden="false" customHeight="false" outlineLevel="0" collapsed="false">
      <c r="A6" s="7" t="s">
        <v>29</v>
      </c>
      <c r="B6" s="8" t="n">
        <f aca="false">B5*12</f>
        <v>1200000</v>
      </c>
    </row>
    <row r="7" customFormat="false" ht="21.75" hidden="false" customHeight="true" outlineLevel="0" collapsed="false">
      <c r="A7" s="4" t="s">
        <v>30</v>
      </c>
      <c r="B7" s="4"/>
    </row>
    <row r="8" customFormat="false" ht="15" hidden="false" customHeight="false" outlineLevel="0" collapsed="false">
      <c r="A8" s="7" t="s">
        <v>31</v>
      </c>
      <c r="B8" s="8" t="n">
        <f aca="false">B6*0.2</f>
        <v>240000</v>
      </c>
    </row>
    <row r="9" customFormat="false" ht="15" hidden="false" customHeight="false" outlineLevel="0" collapsed="false">
      <c r="A9" s="7" t="s">
        <v>32</v>
      </c>
      <c r="B9" s="8" t="n">
        <f aca="false">500000</f>
        <v>500000</v>
      </c>
    </row>
    <row r="10" customFormat="false" ht="15" hidden="false" customHeight="false" outlineLevel="0" collapsed="false">
      <c r="A10" s="16" t="s">
        <v>33</v>
      </c>
      <c r="B10" s="17" t="n">
        <f aca="false">MIN(B8,B9)</f>
        <v>240000</v>
      </c>
    </row>
    <row r="11" customFormat="false" ht="21.75" hidden="false" customHeight="true" outlineLevel="0" collapsed="false">
      <c r="A11" s="4" t="s">
        <v>34</v>
      </c>
      <c r="B11" s="4"/>
    </row>
    <row r="12" customFormat="false" ht="15" hidden="false" customHeight="false" outlineLevel="0" collapsed="false">
      <c r="A12" s="7" t="s">
        <v>35</v>
      </c>
      <c r="B12" s="8" t="n">
        <f aca="false">B10*0.15</f>
        <v>36000</v>
      </c>
    </row>
    <row r="13" customFormat="false" ht="25.5" hidden="false" customHeight="true" outlineLevel="0" collapsed="false">
      <c r="A13" s="13" t="s">
        <v>36</v>
      </c>
      <c r="B13" s="14" t="n">
        <f aca="false">B12/12</f>
        <v>3000</v>
      </c>
    </row>
    <row r="14" customFormat="false" ht="25.5" hidden="false" customHeight="true" outlineLevel="0" collapsed="false">
      <c r="A14" s="13" t="s">
        <v>37</v>
      </c>
      <c r="B14" s="14" t="str">
        <f aca="false">IF(B5&gt;0,"YES — Claim your Rent Relief now","Enter your monthly rent above")</f>
        <v>YES — Claim your Rent Relief now</v>
      </c>
    </row>
    <row r="15" customFormat="false" ht="21.75" hidden="false" customHeight="true" outlineLevel="0" collapsed="false">
      <c r="A15" s="4" t="s">
        <v>38</v>
      </c>
      <c r="B15" s="4"/>
    </row>
    <row r="16" customFormat="false" ht="18" hidden="false" customHeight="true" outlineLevel="0" collapsed="false">
      <c r="A16" s="18" t="s">
        <v>39</v>
      </c>
      <c r="B16" s="18"/>
    </row>
    <row r="17" customFormat="false" ht="18" hidden="false" customHeight="true" outlineLevel="0" collapsed="false">
      <c r="A17" s="19" t="s">
        <v>40</v>
      </c>
      <c r="B17" s="19"/>
    </row>
    <row r="18" customFormat="false" ht="18" hidden="false" customHeight="true" outlineLevel="0" collapsed="false">
      <c r="A18" s="18" t="s">
        <v>41</v>
      </c>
      <c r="B18" s="18"/>
    </row>
    <row r="19" customFormat="false" ht="18" hidden="false" customHeight="true" outlineLevel="0" collapsed="false">
      <c r="A19" s="19" t="s">
        <v>42</v>
      </c>
      <c r="B19" s="19"/>
    </row>
    <row r="20" customFormat="false" ht="18" hidden="false" customHeight="true" outlineLevel="0" collapsed="false">
      <c r="A20" s="18" t="s">
        <v>43</v>
      </c>
      <c r="B20" s="18"/>
    </row>
    <row r="21" customFormat="false" ht="27.75" hidden="false" customHeight="true" outlineLevel="0" collapsed="false">
      <c r="A21" s="15" t="s">
        <v>44</v>
      </c>
      <c r="B21" s="15"/>
    </row>
  </sheetData>
  <mergeCells count="12">
    <mergeCell ref="A1:B1"/>
    <mergeCell ref="A2:B2"/>
    <mergeCell ref="A4:B4"/>
    <mergeCell ref="A7:B7"/>
    <mergeCell ref="A11:B11"/>
    <mergeCell ref="A15:B15"/>
    <mergeCell ref="A16:B16"/>
    <mergeCell ref="A17:B17"/>
    <mergeCell ref="A18:B18"/>
    <mergeCell ref="A19:B19"/>
    <mergeCell ref="A20:B20"/>
    <mergeCell ref="A21:B2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23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2"/>
    <col collapsed="false" customWidth="true" hidden="false" outlineLevel="0" max="2" min="2" style="0" width="22"/>
  </cols>
  <sheetData>
    <row r="1" customFormat="false" ht="36" hidden="false" customHeight="true" outlineLevel="0" collapsed="false">
      <c r="A1" s="1" t="s">
        <v>45</v>
      </c>
      <c r="B1" s="1"/>
    </row>
    <row r="2" customFormat="false" ht="18" hidden="false" customHeight="true" outlineLevel="0" collapsed="false">
      <c r="A2" s="2" t="s">
        <v>46</v>
      </c>
      <c r="B2" s="2"/>
    </row>
    <row r="3" customFormat="false" ht="15" hidden="false" customHeight="false" outlineLevel="0" collapsed="false">
      <c r="A3" s="3" t="s">
        <v>2</v>
      </c>
      <c r="B3" s="3" t="s">
        <v>3</v>
      </c>
    </row>
    <row r="4" customFormat="false" ht="21.75" hidden="false" customHeight="true" outlineLevel="0" collapsed="false">
      <c r="A4" s="4" t="s">
        <v>47</v>
      </c>
      <c r="B4" s="4"/>
    </row>
    <row r="5" customFormat="false" ht="15" hidden="false" customHeight="false" outlineLevel="0" collapsed="false">
      <c r="A5" s="7" t="s">
        <v>48</v>
      </c>
      <c r="B5" s="6" t="n">
        <v>5</v>
      </c>
    </row>
    <row r="6" customFormat="false" ht="15" hidden="false" customHeight="false" outlineLevel="0" collapsed="false">
      <c r="A6" s="7" t="s">
        <v>49</v>
      </c>
      <c r="B6" s="6" t="n">
        <v>25</v>
      </c>
    </row>
    <row r="7" customFormat="false" ht="15" hidden="false" customHeight="false" outlineLevel="0" collapsed="false">
      <c r="A7" s="7" t="s">
        <v>50</v>
      </c>
      <c r="B7" s="6" t="n">
        <v>3</v>
      </c>
    </row>
    <row r="8" customFormat="false" ht="15" hidden="false" customHeight="false" outlineLevel="0" collapsed="false">
      <c r="A8" s="7" t="s">
        <v>51</v>
      </c>
      <c r="B8" s="6" t="n">
        <v>7</v>
      </c>
    </row>
    <row r="9" customFormat="false" ht="15" hidden="false" customHeight="false" outlineLevel="0" collapsed="false">
      <c r="A9" s="7" t="s">
        <v>52</v>
      </c>
      <c r="B9" s="6" t="n">
        <v>26</v>
      </c>
    </row>
    <row r="10" customFormat="false" ht="21.75" hidden="false" customHeight="true" outlineLevel="0" collapsed="false">
      <c r="A10" s="4" t="s">
        <v>53</v>
      </c>
      <c r="B10" s="4"/>
    </row>
    <row r="11" customFormat="false" ht="15" hidden="false" customHeight="false" outlineLevel="0" collapsed="false">
      <c r="A11" s="7" t="s">
        <v>54</v>
      </c>
      <c r="B11" s="8" t="n">
        <f aca="false">B5*B6*B9</f>
        <v>3250</v>
      </c>
    </row>
    <row r="12" customFormat="false" ht="15" hidden="false" customHeight="false" outlineLevel="0" collapsed="false">
      <c r="A12" s="9" t="s">
        <v>55</v>
      </c>
      <c r="B12" s="10" t="n">
        <f aca="false">B11*0.075</f>
        <v>243.75</v>
      </c>
    </row>
    <row r="13" customFormat="false" ht="15" hidden="false" customHeight="false" outlineLevel="0" collapsed="false">
      <c r="A13" s="7" t="s">
        <v>56</v>
      </c>
      <c r="B13" s="8" t="n">
        <f aca="false">B7*B8*B9</f>
        <v>546</v>
      </c>
    </row>
    <row r="14" customFormat="false" ht="15" hidden="false" customHeight="false" outlineLevel="0" collapsed="false">
      <c r="A14" s="9" t="s">
        <v>57</v>
      </c>
      <c r="B14" s="10" t="n">
        <f aca="false">B13*0.075</f>
        <v>40.95</v>
      </c>
    </row>
    <row r="15" customFormat="false" ht="15" hidden="false" customHeight="false" outlineLevel="0" collapsed="false">
      <c r="A15" s="11" t="s">
        <v>58</v>
      </c>
      <c r="B15" s="12" t="n">
        <f aca="false">B12+B14</f>
        <v>284.7</v>
      </c>
    </row>
    <row r="16" customFormat="false" ht="25.5" hidden="false" customHeight="true" outlineLevel="0" collapsed="false">
      <c r="A16" s="13" t="s">
        <v>59</v>
      </c>
      <c r="B16" s="14" t="n">
        <f aca="false">B15</f>
        <v>284.7</v>
      </c>
    </row>
    <row r="17" customFormat="false" ht="25.5" hidden="false" customHeight="true" outlineLevel="0" collapsed="false">
      <c r="A17" s="13" t="s">
        <v>60</v>
      </c>
      <c r="B17" s="14" t="n">
        <f aca="false">B15*12</f>
        <v>3416.4</v>
      </c>
    </row>
    <row r="18" customFormat="false" ht="21.75" hidden="false" customHeight="true" outlineLevel="0" collapsed="false">
      <c r="A18" s="4" t="s">
        <v>61</v>
      </c>
      <c r="B18" s="4"/>
    </row>
    <row r="19" customFormat="false" ht="23.85" hidden="false" customHeight="false" outlineLevel="0" collapsed="false">
      <c r="A19" s="7" t="s">
        <v>62</v>
      </c>
      <c r="B19" s="8" t="n">
        <f aca="false">B14</f>
        <v>40.95</v>
      </c>
    </row>
    <row r="20" customFormat="false" ht="15" hidden="false" customHeight="false" outlineLevel="0" collapsed="false">
      <c r="A20" s="9" t="s">
        <v>63</v>
      </c>
      <c r="B20" s="10" t="n">
        <f aca="false">B12*0.8</f>
        <v>195</v>
      </c>
    </row>
    <row r="21" customFormat="false" ht="25.5" hidden="false" customHeight="true" outlineLevel="0" collapsed="false">
      <c r="A21" s="13" t="s">
        <v>64</v>
      </c>
      <c r="B21" s="14" t="n">
        <f aca="false">B19+B20</f>
        <v>235.95</v>
      </c>
    </row>
    <row r="22" customFormat="false" ht="25.5" hidden="false" customHeight="true" outlineLevel="0" collapsed="false">
      <c r="A22" s="13" t="s">
        <v>65</v>
      </c>
      <c r="B22" s="14" t="n">
        <f aca="false">(B19+B20)*12</f>
        <v>2831.4</v>
      </c>
    </row>
    <row r="23" customFormat="false" ht="27.75" hidden="false" customHeight="true" outlineLevel="0" collapsed="false">
      <c r="A23" s="15" t="s">
        <v>66</v>
      </c>
      <c r="B23" s="15"/>
    </row>
  </sheetData>
  <mergeCells count="6">
    <mergeCell ref="A1:B1"/>
    <mergeCell ref="A2:B2"/>
    <mergeCell ref="A4:B4"/>
    <mergeCell ref="A10:B10"/>
    <mergeCell ref="A18:B18"/>
    <mergeCell ref="A23:B2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2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70"/>
  </cols>
  <sheetData>
    <row r="1" customFormat="false" ht="39.75" hidden="false" customHeight="true" outlineLevel="0" collapsed="false">
      <c r="A1" s="1" t="s">
        <v>67</v>
      </c>
    </row>
    <row r="2" customFormat="false" ht="7.5" hidden="false" customHeight="true" outlineLevel="0" collapsed="false">
      <c r="A2" s="20"/>
    </row>
    <row r="3" customFormat="false" ht="19.5" hidden="false" customHeight="true" outlineLevel="0" collapsed="false">
      <c r="A3" s="21" t="s">
        <v>68</v>
      </c>
    </row>
    <row r="4" customFormat="false" ht="19.5" hidden="false" customHeight="true" outlineLevel="0" collapsed="false">
      <c r="A4" s="22" t="s">
        <v>69</v>
      </c>
    </row>
    <row r="5" customFormat="false" ht="19.5" hidden="false" customHeight="true" outlineLevel="0" collapsed="false">
      <c r="A5" s="22" t="s">
        <v>70</v>
      </c>
    </row>
    <row r="6" customFormat="false" ht="19.5" hidden="false" customHeight="true" outlineLevel="0" collapsed="false">
      <c r="A6" s="22" t="s">
        <v>71</v>
      </c>
    </row>
    <row r="7" customFormat="false" ht="19.5" hidden="false" customHeight="true" outlineLevel="0" collapsed="false">
      <c r="A7" s="22" t="s">
        <v>72</v>
      </c>
    </row>
    <row r="8" customFormat="false" ht="7.5" hidden="false" customHeight="true" outlineLevel="0" collapsed="false">
      <c r="A8" s="20"/>
    </row>
    <row r="9" customFormat="false" ht="19.5" hidden="false" customHeight="true" outlineLevel="0" collapsed="false">
      <c r="A9" s="21" t="s">
        <v>73</v>
      </c>
    </row>
    <row r="10" customFormat="false" ht="19.5" hidden="false" customHeight="true" outlineLevel="0" collapsed="false">
      <c r="A10" s="22" t="s">
        <v>74</v>
      </c>
    </row>
    <row r="11" customFormat="false" ht="19.5" hidden="false" customHeight="true" outlineLevel="0" collapsed="false">
      <c r="A11" s="22" t="s">
        <v>75</v>
      </c>
    </row>
    <row r="12" customFormat="false" ht="19.5" hidden="false" customHeight="true" outlineLevel="0" collapsed="false">
      <c r="A12" s="22" t="s">
        <v>76</v>
      </c>
    </row>
    <row r="13" customFormat="false" ht="7.5" hidden="false" customHeight="true" outlineLevel="0" collapsed="false">
      <c r="A13" s="20"/>
    </row>
    <row r="14" customFormat="false" ht="19.5" hidden="false" customHeight="true" outlineLevel="0" collapsed="false">
      <c r="A14" s="21" t="s">
        <v>77</v>
      </c>
    </row>
    <row r="15" customFormat="false" ht="19.5" hidden="false" customHeight="true" outlineLevel="0" collapsed="false">
      <c r="A15" s="22" t="s">
        <v>78</v>
      </c>
    </row>
    <row r="16" customFormat="false" ht="19.5" hidden="false" customHeight="true" outlineLevel="0" collapsed="false">
      <c r="A16" s="22" t="s">
        <v>79</v>
      </c>
    </row>
    <row r="17" customFormat="false" ht="19.5" hidden="false" customHeight="true" outlineLevel="0" collapsed="false">
      <c r="A17" s="22" t="s">
        <v>80</v>
      </c>
    </row>
    <row r="18" customFormat="false" ht="7.5" hidden="false" customHeight="true" outlineLevel="0" collapsed="false">
      <c r="A18" s="20"/>
    </row>
    <row r="19" customFormat="false" ht="19.5" hidden="false" customHeight="true" outlineLevel="0" collapsed="false">
      <c r="A19" s="21" t="s">
        <v>81</v>
      </c>
    </row>
    <row r="20" customFormat="false" ht="19.5" hidden="false" customHeight="true" outlineLevel="0" collapsed="false">
      <c r="A20" s="22" t="s">
        <v>82</v>
      </c>
    </row>
    <row r="21" customFormat="false" ht="19.5" hidden="false" customHeight="true" outlineLevel="0" collapsed="false">
      <c r="A21" s="22" t="s">
        <v>83</v>
      </c>
    </row>
    <row r="22" customFormat="false" ht="19.5" hidden="false" customHeight="true" outlineLevel="0" collapsed="false">
      <c r="A22" s="22" t="s">
        <v>84</v>
      </c>
    </row>
    <row r="23" customFormat="false" ht="7.5" hidden="false" customHeight="true" outlineLevel="0" collapsed="false">
      <c r="A23" s="20"/>
    </row>
    <row r="24" customFormat="false" ht="19.5" hidden="false" customHeight="true" outlineLevel="0" collapsed="false">
      <c r="A24" s="21" t="s">
        <v>85</v>
      </c>
    </row>
    <row r="25" customFormat="false" ht="19.5" hidden="false" customHeight="true" outlineLevel="0" collapsed="false">
      <c r="A25" s="22" t="s">
        <v>86</v>
      </c>
    </row>
    <row r="26" customFormat="false" ht="19.5" hidden="false" customHeight="true" outlineLevel="0" collapsed="false">
      <c r="A26" s="22" t="s">
        <v>87</v>
      </c>
    </row>
    <row r="27" customFormat="false" ht="19.5" hidden="false" customHeight="true" outlineLevel="0" collapsed="false">
      <c r="A27" s="22" t="s">
        <v>88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2026-03-31T21:46:40Z</dcterms:created>
  <dc:creator>openpyxl</dc:creator>
  <dc:description/>
  <dc:language>en-US</dc:language>
  <cp:lastModifiedBy/>
  <dcterms:modified xsi:type="dcterms:W3CDTF">2026-03-31T21:46:40Z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